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<sst xmlns="http://schemas.openxmlformats.org/spreadsheetml/2006/main" count="125" uniqueCount="123">
  <si>
    <t>Canadian Federation of University Women</t>
  </si>
  <si>
    <t>Comparative Income Statement</t>
  </si>
  <si>
    <t/>
  </si>
  <si>
    <t xml:space="preserve"> </t>
  </si>
  <si>
    <t>Percent</t>
  </si>
  <si>
    <t>REVENUE</t>
  </si>
  <si>
    <t>Dues - Degree Members</t>
  </si>
  <si>
    <t>Dues Members- at- Large</t>
  </si>
  <si>
    <t>Dues - Student Members</t>
  </si>
  <si>
    <t>Total Federation Fees</t>
  </si>
  <si>
    <t>Bank Interest Revenue</t>
  </si>
  <si>
    <t>Investment Market Value Gain/Loss</t>
  </si>
  <si>
    <t>Total  Bank &amp; Interest Revenue</t>
  </si>
  <si>
    <t>National Alumnae</t>
  </si>
  <si>
    <t>Total Resource Network Fees</t>
  </si>
  <si>
    <t>AGM Revenue</t>
  </si>
  <si>
    <t>Total Annual General Meeting</t>
  </si>
  <si>
    <t>Sale of CFUW Items</t>
  </si>
  <si>
    <t>Total Sale of CFUW Merchandise</t>
  </si>
  <si>
    <t>Affinity Project Revenue</t>
  </si>
  <si>
    <t>Club Telephone Reimbursement</t>
  </si>
  <si>
    <t>Total Other and Admin Revenues</t>
  </si>
  <si>
    <t>TOTAL OPERATING REVENUE</t>
  </si>
  <si>
    <t>Filing Fee Revenues</t>
  </si>
  <si>
    <t>Filing Fees</t>
  </si>
  <si>
    <t>CHEA and Massey Admin</t>
  </si>
  <si>
    <t>Filing Fee Total</t>
  </si>
  <si>
    <t>Total Filing Fee Revenues</t>
  </si>
  <si>
    <t>TOTAL REVENUE</t>
  </si>
  <si>
    <t>EXPENSE</t>
  </si>
  <si>
    <t>Operations and Program Expenses</t>
  </si>
  <si>
    <t>Rent</t>
  </si>
  <si>
    <t>Insurance- Office</t>
  </si>
  <si>
    <t>Office Security Expenses</t>
  </si>
  <si>
    <t>Building Maintenance &amp; Repairs</t>
  </si>
  <si>
    <t>Recycling</t>
  </si>
  <si>
    <t>Office Cleaning</t>
  </si>
  <si>
    <t>Copier Leasing</t>
  </si>
  <si>
    <t>Copier Supplies</t>
  </si>
  <si>
    <t>Telephone &amp; Internet</t>
  </si>
  <si>
    <t>Computer &amp; Software</t>
  </si>
  <si>
    <t>Webinar Software and Services</t>
  </si>
  <si>
    <t>Subscriptions &amp; Miscellaneous</t>
  </si>
  <si>
    <t>Courier</t>
  </si>
  <si>
    <t>Office Supplies</t>
  </si>
  <si>
    <t>Postage Expenses</t>
  </si>
  <si>
    <t>Printing Outsource</t>
  </si>
  <si>
    <t>Professional Services</t>
  </si>
  <si>
    <t>Hiring Expenses</t>
  </si>
  <si>
    <t>Total Office &amp; Admin Expenses</t>
  </si>
  <si>
    <t>Salaries &amp; Wages</t>
  </si>
  <si>
    <t>EI Expense</t>
  </si>
  <si>
    <t>CPP Expense</t>
  </si>
  <si>
    <t>Insurance Benefits-Employer Portion</t>
  </si>
  <si>
    <t>Vacations Earned Expense</t>
  </si>
  <si>
    <t>Payroll Service Charge</t>
  </si>
  <si>
    <t>Contract Staff - Office</t>
  </si>
  <si>
    <t>Volunteer Expenses</t>
  </si>
  <si>
    <t>Staff Travel &amp; Training</t>
  </si>
  <si>
    <t>Total Labour Expenses</t>
  </si>
  <si>
    <t>Credit Card Fees (Non-Restricted)</t>
  </si>
  <si>
    <t>Bank Charges-Regular Fees</t>
  </si>
  <si>
    <t>Bank Charges-Other fees</t>
  </si>
  <si>
    <t>Unresolved  - previous fiscal year</t>
  </si>
  <si>
    <t>Total Bank &amp; Credit Card Expenses</t>
  </si>
  <si>
    <t>Translation</t>
  </si>
  <si>
    <t>Advocacy Program</t>
  </si>
  <si>
    <t>Sales Item Expense</t>
  </si>
  <si>
    <t>Total of Program &amp; Other Expenses</t>
  </si>
  <si>
    <t>Total Operations and Program Expens</t>
  </si>
  <si>
    <t>Governance, GWI &amp; AGM Expenses</t>
  </si>
  <si>
    <t>GWI Dues</t>
  </si>
  <si>
    <t>GWI Conference &amp; Triennial</t>
  </si>
  <si>
    <t>Total GWI Dues and Support</t>
  </si>
  <si>
    <t>Board-President</t>
  </si>
  <si>
    <t>Board Travel</t>
  </si>
  <si>
    <t>Board-VP Atlantic</t>
  </si>
  <si>
    <t>Board-VP BC</t>
  </si>
  <si>
    <t>Board-VP Ontario</t>
  </si>
  <si>
    <t>Board-VP Prairies</t>
  </si>
  <si>
    <t>Board-VP Quebec</t>
  </si>
  <si>
    <t>VP Advocacy</t>
  </si>
  <si>
    <t>VP Membership</t>
  </si>
  <si>
    <t>VP Education</t>
  </si>
  <si>
    <t>Committee Articles &amp; By-Laws</t>
  </si>
  <si>
    <t>VP Finance</t>
  </si>
  <si>
    <t>Committee - Library &amp; Creative Arts</t>
  </si>
  <si>
    <t>Committee- Nominations</t>
  </si>
  <si>
    <t>Study Groups Committee</t>
  </si>
  <si>
    <t>Committee-Resolutions</t>
  </si>
  <si>
    <t>Committee-Governance</t>
  </si>
  <si>
    <t>Committee-HR</t>
  </si>
  <si>
    <t>Other Ad-Hoc Committees</t>
  </si>
  <si>
    <t>100th Anniversary Committee</t>
  </si>
  <si>
    <t>Committee-History</t>
  </si>
  <si>
    <t>VP International Relations</t>
  </si>
  <si>
    <t>Insurance - Directors</t>
  </si>
  <si>
    <t>RD Communications</t>
  </si>
  <si>
    <t>Board of Directors Meeting</t>
  </si>
  <si>
    <t>Total Board &amp; Committees</t>
  </si>
  <si>
    <t>AGM - Translation</t>
  </si>
  <si>
    <t>AGM Board per diems &amp; travel</t>
  </si>
  <si>
    <t>AGM Staff Expenses</t>
  </si>
  <si>
    <t>AGM &amp; LAC  General Expenses</t>
  </si>
  <si>
    <t>AGM Pro-Reg  fees and credit card</t>
  </si>
  <si>
    <t>Total Annual General Meeting Expens</t>
  </si>
  <si>
    <t>Telephone Expenses billed to Clubs</t>
  </si>
  <si>
    <t>Total Other Expenses</t>
  </si>
  <si>
    <t>GOVERNANCE, GWI &amp; AGM EXPENSES</t>
  </si>
  <si>
    <t>FELLOWSHIP PROGRAM EXPENSES</t>
  </si>
  <si>
    <t>Fellowship Salaries and Admin.</t>
  </si>
  <si>
    <t>Fellowship Committee Teleconference</t>
  </si>
  <si>
    <t>Translation of online application</t>
  </si>
  <si>
    <t>Fellowship Total</t>
  </si>
  <si>
    <t>TOTAL FELLOWSHIP PROGRAM EXPENSE</t>
  </si>
  <si>
    <t>TOTAL EXPENSE</t>
  </si>
  <si>
    <t>NET INCOME</t>
  </si>
  <si>
    <t>Actuals</t>
  </si>
  <si>
    <t>Budget</t>
  </si>
  <si>
    <t>Forecast</t>
  </si>
  <si>
    <t>NOTES</t>
  </si>
  <si>
    <t>Line 12: this is interest on the $5000 that the bank holds as collateral for our Visa account. They started giving interest, then stopped and have started again</t>
  </si>
  <si>
    <t>Line 69: replacement cheque for Lisa Vanderwallen lost and replacement of lost cheque for G. Hollett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</si>
</sst>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\-#,##0.00"/>
    <numFmt numFmtId="173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NumberFormat="1" applyFont="1" applyAlignment="1" quotePrefix="1">
      <alignment horizontal="left"/>
    </xf>
    <xf numFmtId="0" fontId="39" fillId="0" borderId="0" xfId="0" applyNumberFormat="1" applyFont="1" applyAlignment="1" quotePrefix="1">
      <alignment horizontal="left"/>
    </xf>
    <xf numFmtId="0" fontId="40" fillId="0" borderId="0" xfId="0" applyNumberFormat="1" applyFont="1" applyAlignment="1" quotePrefix="1">
      <alignment horizontal="left"/>
    </xf>
    <xf numFmtId="0" fontId="40" fillId="0" borderId="10" xfId="0" applyNumberFormat="1" applyFont="1" applyBorder="1" applyAlignment="1" quotePrefix="1">
      <alignment horizontal="center"/>
    </xf>
    <xf numFmtId="0" fontId="40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0" fontId="40" fillId="0" borderId="0" xfId="0" applyNumberFormat="1" applyFont="1" applyAlignment="1" quotePrefix="1">
      <alignment horizontal="left" vertical="top"/>
    </xf>
    <xf numFmtId="0" fontId="0" fillId="0" borderId="0" xfId="0" applyAlignment="1">
      <alignment vertical="top"/>
    </xf>
    <xf numFmtId="0" fontId="39" fillId="0" borderId="0" xfId="0" applyNumberFormat="1" applyFont="1" applyAlignment="1" quotePrefix="1">
      <alignment horizontal="left" vertical="top"/>
    </xf>
    <xf numFmtId="0" fontId="39" fillId="0" borderId="0" xfId="0" applyNumberFormat="1" applyFont="1" applyAlignment="1">
      <alignment horizontal="left" vertical="top"/>
    </xf>
    <xf numFmtId="172" fontId="39" fillId="0" borderId="0" xfId="0" applyNumberFormat="1" applyFont="1" applyAlignment="1">
      <alignment horizontal="center" vertical="top"/>
    </xf>
    <xf numFmtId="172" fontId="39" fillId="0" borderId="10" xfId="0" applyNumberFormat="1" applyFont="1" applyBorder="1" applyAlignment="1">
      <alignment horizontal="center" vertical="top"/>
    </xf>
    <xf numFmtId="0" fontId="39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39" fillId="0" borderId="11" xfId="0" applyNumberFormat="1" applyFont="1" applyBorder="1" applyAlignment="1">
      <alignment horizontal="center" vertical="top"/>
    </xf>
    <xf numFmtId="172" fontId="39" fillId="0" borderId="12" xfId="0" applyNumberFormat="1" applyFont="1" applyBorder="1" applyAlignment="1">
      <alignment horizontal="center" vertical="top"/>
    </xf>
    <xf numFmtId="173" fontId="0" fillId="0" borderId="0" xfId="0" applyNumberFormat="1" applyAlignment="1">
      <alignment horizontal="center" vertical="top"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3" fontId="43" fillId="0" borderId="0" xfId="0" applyNumberFormat="1" applyFont="1" applyAlignment="1">
      <alignment/>
    </xf>
    <xf numFmtId="173" fontId="41" fillId="0" borderId="0" xfId="0" applyNumberFormat="1" applyFont="1" applyAlignment="1">
      <alignment vertical="top"/>
    </xf>
    <xf numFmtId="173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39" fillId="0" borderId="0" xfId="0" applyNumberFormat="1" applyFont="1" applyBorder="1" applyAlignment="1" quotePrefix="1">
      <alignment horizontal="left" vertical="top"/>
    </xf>
    <xf numFmtId="172" fontId="39" fillId="0" borderId="0" xfId="0" applyNumberFormat="1" applyFont="1" applyBorder="1" applyAlignment="1">
      <alignment horizontal="center" vertical="top"/>
    </xf>
    <xf numFmtId="0" fontId="39" fillId="0" borderId="0" xfId="0" applyNumberFormat="1" applyFont="1" applyBorder="1" applyAlignment="1">
      <alignment horizontal="center" vertical="top"/>
    </xf>
    <xf numFmtId="173" fontId="41" fillId="0" borderId="0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3" sqref="M133"/>
    </sheetView>
  </sheetViews>
  <sheetFormatPr defaultColWidth="9.140625" defaultRowHeight="15"/>
  <cols>
    <col min="1" max="1" width="25.7109375" style="0" customWidth="1"/>
    <col min="2" max="2" width="11.8515625" style="0" customWidth="1"/>
    <col min="3" max="3" width="9.8515625" style="0" customWidth="1"/>
    <col min="4" max="4" width="12.421875" style="0" customWidth="1"/>
    <col min="5" max="5" width="10.421875" style="0" customWidth="1"/>
    <col min="6" max="6" width="7.8515625" style="0" customWidth="1"/>
    <col min="7" max="7" width="12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">
      <c r="A4" s="2" t="s">
        <v>3</v>
      </c>
      <c r="B4" s="4" t="s">
        <v>117</v>
      </c>
      <c r="C4" s="5"/>
      <c r="D4" s="4" t="s">
        <v>118</v>
      </c>
      <c r="E4" s="5"/>
      <c r="F4" s="4" t="s">
        <v>4</v>
      </c>
      <c r="G4" s="6" t="s">
        <v>119</v>
      </c>
    </row>
    <row r="5" ht="15">
      <c r="A5" s="3" t="s">
        <v>5</v>
      </c>
    </row>
    <row r="7" spans="1:7" ht="15">
      <c r="A7" s="7" t="s">
        <v>5</v>
      </c>
      <c r="B7" s="8"/>
      <c r="C7" s="8"/>
      <c r="D7" s="8"/>
      <c r="E7" s="8"/>
      <c r="F7" s="8"/>
      <c r="G7" s="8"/>
    </row>
    <row r="8" spans="1:7" ht="15">
      <c r="A8" s="9" t="s">
        <v>6</v>
      </c>
      <c r="B8" s="11">
        <v>585880</v>
      </c>
      <c r="C8" s="10"/>
      <c r="D8" s="11">
        <v>585410</v>
      </c>
      <c r="E8" s="10"/>
      <c r="F8" s="11">
        <f aca="true" t="shared" si="0" ref="F8:F24">IF((D8+E8)=0,0,100*((B8+C8)-(D8+E8))/(D8+E8))</f>
        <v>0.08028561179344391</v>
      </c>
      <c r="G8" s="22">
        <v>585880</v>
      </c>
    </row>
    <row r="9" spans="1:7" ht="15">
      <c r="A9" s="9" t="s">
        <v>7</v>
      </c>
      <c r="B9" s="11">
        <v>630</v>
      </c>
      <c r="C9" s="10"/>
      <c r="D9" s="11">
        <v>350</v>
      </c>
      <c r="E9" s="10"/>
      <c r="F9" s="11">
        <f t="shared" si="0"/>
        <v>80</v>
      </c>
      <c r="G9" s="22">
        <v>630</v>
      </c>
    </row>
    <row r="10" spans="1:7" ht="15">
      <c r="A10" s="9" t="s">
        <v>8</v>
      </c>
      <c r="B10" s="12">
        <v>1050</v>
      </c>
      <c r="C10" s="10"/>
      <c r="D10" s="12">
        <v>980</v>
      </c>
      <c r="E10" s="10"/>
      <c r="F10" s="11">
        <f t="shared" si="0"/>
        <v>7.142857142857143</v>
      </c>
      <c r="G10" s="22">
        <v>1050</v>
      </c>
    </row>
    <row r="11" spans="1:7" ht="15">
      <c r="A11" s="9" t="s">
        <v>9</v>
      </c>
      <c r="B11" s="13"/>
      <c r="C11" s="11">
        <f>(B8+B9+B10)</f>
        <v>587560</v>
      </c>
      <c r="D11" s="13"/>
      <c r="E11" s="11">
        <f>(D8+D9+D10)</f>
        <v>586740</v>
      </c>
      <c r="F11" s="11">
        <f t="shared" si="0"/>
        <v>0.1397552578654941</v>
      </c>
      <c r="G11" s="23">
        <v>587560</v>
      </c>
    </row>
    <row r="12" spans="1:7" ht="15">
      <c r="A12" s="9" t="s">
        <v>10</v>
      </c>
      <c r="B12" s="11">
        <v>1.6</v>
      </c>
      <c r="C12" s="13"/>
      <c r="D12" s="11">
        <v>0</v>
      </c>
      <c r="E12" s="13"/>
      <c r="F12" s="11">
        <f t="shared" si="0"/>
        <v>0</v>
      </c>
      <c r="G12" s="23">
        <v>2</v>
      </c>
    </row>
    <row r="13" spans="1:7" ht="15">
      <c r="A13" s="9"/>
      <c r="B13" s="12"/>
      <c r="C13" s="13"/>
      <c r="D13" s="12"/>
      <c r="E13" s="13"/>
      <c r="F13" s="11"/>
      <c r="G13" s="23"/>
    </row>
    <row r="14" spans="1:7" ht="15">
      <c r="A14" s="9" t="s">
        <v>12</v>
      </c>
      <c r="B14" s="13"/>
      <c r="C14" s="11">
        <f>(B12+B13)</f>
        <v>1.6</v>
      </c>
      <c r="D14" s="13"/>
      <c r="E14" s="11">
        <f>(D12+D13)</f>
        <v>0</v>
      </c>
      <c r="F14" s="11">
        <f t="shared" si="0"/>
        <v>0</v>
      </c>
      <c r="G14" s="23"/>
    </row>
    <row r="15" spans="1:7" ht="15">
      <c r="A15" s="9" t="s">
        <v>13</v>
      </c>
      <c r="B15" s="12">
        <v>20</v>
      </c>
      <c r="C15" s="13"/>
      <c r="D15" s="12">
        <v>0</v>
      </c>
      <c r="E15" s="13"/>
      <c r="F15" s="11">
        <f t="shared" si="0"/>
        <v>0</v>
      </c>
      <c r="G15" s="23">
        <v>20</v>
      </c>
    </row>
    <row r="16" spans="1:7" ht="15">
      <c r="A16" s="9" t="s">
        <v>14</v>
      </c>
      <c r="B16" s="13"/>
      <c r="C16" s="11">
        <f>(B15)</f>
        <v>20</v>
      </c>
      <c r="D16" s="13"/>
      <c r="E16" s="11">
        <f>(D15)</f>
        <v>0</v>
      </c>
      <c r="F16" s="11">
        <f t="shared" si="0"/>
        <v>0</v>
      </c>
      <c r="G16" s="23"/>
    </row>
    <row r="17" spans="1:7" ht="15">
      <c r="A17" s="9" t="s">
        <v>15</v>
      </c>
      <c r="B17" s="12">
        <v>61501.65</v>
      </c>
      <c r="C17" s="13"/>
      <c r="D17" s="12">
        <v>82500</v>
      </c>
      <c r="E17" s="13"/>
      <c r="F17" s="11">
        <f t="shared" si="0"/>
        <v>-25.452545454545454</v>
      </c>
      <c r="G17" s="23">
        <v>61502</v>
      </c>
    </row>
    <row r="18" spans="1:7" ht="15">
      <c r="A18" s="9" t="s">
        <v>16</v>
      </c>
      <c r="B18" s="13"/>
      <c r="C18" s="11">
        <f>(B17)</f>
        <v>61501.65</v>
      </c>
      <c r="D18" s="13"/>
      <c r="E18" s="11">
        <f>(D17)</f>
        <v>82500</v>
      </c>
      <c r="F18" s="11">
        <f t="shared" si="0"/>
        <v>-25.452545454545454</v>
      </c>
      <c r="G18" s="23"/>
    </row>
    <row r="19" spans="1:7" ht="15">
      <c r="A19" s="9" t="s">
        <v>17</v>
      </c>
      <c r="B19" s="12">
        <v>3129.02</v>
      </c>
      <c r="C19" s="13"/>
      <c r="D19" s="12">
        <v>6000</v>
      </c>
      <c r="E19" s="13"/>
      <c r="F19" s="11">
        <f t="shared" si="0"/>
        <v>-47.849666666666664</v>
      </c>
      <c r="G19" s="23">
        <v>4000</v>
      </c>
    </row>
    <row r="20" spans="1:7" ht="15">
      <c r="A20" s="9" t="s">
        <v>18</v>
      </c>
      <c r="B20" s="13"/>
      <c r="C20" s="11">
        <f>(B19)</f>
        <v>3129.02</v>
      </c>
      <c r="D20" s="13"/>
      <c r="E20" s="11">
        <f>(D19)</f>
        <v>6000</v>
      </c>
      <c r="F20" s="11">
        <f t="shared" si="0"/>
        <v>-47.849666666666664</v>
      </c>
      <c r="G20" s="23"/>
    </row>
    <row r="21" spans="1:7" ht="15">
      <c r="A21" s="9" t="s">
        <v>19</v>
      </c>
      <c r="B21" s="11">
        <v>3518.8</v>
      </c>
      <c r="C21" s="13"/>
      <c r="D21" s="11">
        <v>3600</v>
      </c>
      <c r="E21" s="13"/>
      <c r="F21" s="11">
        <f t="shared" si="0"/>
        <v>-2.2555555555555507</v>
      </c>
      <c r="G21" s="23">
        <v>3600</v>
      </c>
    </row>
    <row r="22" spans="1:7" ht="15">
      <c r="A22" s="9" t="s">
        <v>20</v>
      </c>
      <c r="B22" s="12">
        <v>50.79</v>
      </c>
      <c r="C22" s="13"/>
      <c r="D22" s="12">
        <v>0</v>
      </c>
      <c r="E22" s="13"/>
      <c r="F22" s="11">
        <f t="shared" si="0"/>
        <v>0</v>
      </c>
      <c r="G22" s="23">
        <v>70</v>
      </c>
    </row>
    <row r="23" spans="1:7" ht="15">
      <c r="A23" s="9" t="s">
        <v>21</v>
      </c>
      <c r="B23" s="13"/>
      <c r="C23" s="12">
        <f>(B21+B22)</f>
        <v>3569.59</v>
      </c>
      <c r="D23" s="13"/>
      <c r="E23" s="12">
        <f>(D21+D22)</f>
        <v>3600</v>
      </c>
      <c r="F23" s="11">
        <f t="shared" si="0"/>
        <v>-0.8447222222222182</v>
      </c>
      <c r="G23" s="23"/>
    </row>
    <row r="24" spans="1:7" ht="15">
      <c r="A24" s="7" t="s">
        <v>22</v>
      </c>
      <c r="B24" s="13"/>
      <c r="C24" s="15">
        <f>SUBTOTAL(9,C6:C23)</f>
        <v>655781.86</v>
      </c>
      <c r="D24" s="13"/>
      <c r="E24" s="15">
        <f>SUBTOTAL(9,E6:E23)</f>
        <v>678840</v>
      </c>
      <c r="F24" s="11">
        <f t="shared" si="0"/>
        <v>-3.3966973071710584</v>
      </c>
      <c r="G24" s="23">
        <f>SUM(G11:G22)</f>
        <v>656754</v>
      </c>
    </row>
    <row r="25" spans="1:7" ht="15">
      <c r="A25" s="8"/>
      <c r="B25" s="14"/>
      <c r="C25" s="14"/>
      <c r="D25" s="14"/>
      <c r="E25" s="14"/>
      <c r="F25" s="14"/>
      <c r="G25" s="23"/>
    </row>
    <row r="26" spans="1:7" ht="15">
      <c r="A26" s="7" t="s">
        <v>23</v>
      </c>
      <c r="B26" s="14"/>
      <c r="C26" s="14"/>
      <c r="D26" s="14"/>
      <c r="E26" s="14"/>
      <c r="F26" s="14"/>
      <c r="G26" s="23"/>
    </row>
    <row r="27" spans="1:7" ht="15">
      <c r="A27" s="9" t="s">
        <v>24</v>
      </c>
      <c r="B27" s="11">
        <v>15480</v>
      </c>
      <c r="C27" s="13"/>
      <c r="D27" s="11">
        <v>13000</v>
      </c>
      <c r="E27" s="13"/>
      <c r="F27" s="11">
        <f>IF((D27+E27)=0,0,100*((B27+C27)-(D27+E27))/(D27+E27))</f>
        <v>19.076923076923077</v>
      </c>
      <c r="G27" s="23">
        <v>15480</v>
      </c>
    </row>
    <row r="28" spans="1:7" ht="15">
      <c r="A28" s="9" t="s">
        <v>25</v>
      </c>
      <c r="B28" s="12">
        <v>0</v>
      </c>
      <c r="C28" s="13"/>
      <c r="D28" s="12">
        <v>2650</v>
      </c>
      <c r="E28" s="13"/>
      <c r="F28" s="11">
        <f>IF((D28+E28)=0,0,100*((B28+C28)-(D28+E28))/(D28+E28))</f>
        <v>-100</v>
      </c>
      <c r="G28" s="23">
        <v>2650</v>
      </c>
    </row>
    <row r="29" spans="1:7" ht="15">
      <c r="A29" s="9" t="s">
        <v>26</v>
      </c>
      <c r="B29" s="13"/>
      <c r="C29" s="12">
        <f>(B27+B28)</f>
        <v>15480</v>
      </c>
      <c r="D29" s="13"/>
      <c r="E29" s="12">
        <f>(D27+D28)</f>
        <v>15650</v>
      </c>
      <c r="F29" s="11">
        <f>IF((D29+E29)=0,0,100*((B29+C29)-(D29+E29))/(D29+E29))</f>
        <v>-1.0862619808306708</v>
      </c>
      <c r="G29" s="23">
        <f>G27+G28</f>
        <v>18130</v>
      </c>
    </row>
    <row r="30" spans="1:7" ht="15">
      <c r="A30" s="7" t="s">
        <v>27</v>
      </c>
      <c r="B30" s="13"/>
      <c r="C30" s="15">
        <f>SUBTOTAL(9,C25:C29)</f>
        <v>15480</v>
      </c>
      <c r="D30" s="13"/>
      <c r="E30" s="15">
        <f>SUBTOTAL(9,E25:E29)</f>
        <v>15650</v>
      </c>
      <c r="F30" s="11">
        <f>IF((D30+E30)=0,0,100*((B30+C30)-(D30+E30))/(D30+E30))</f>
        <v>-1.0862619808306708</v>
      </c>
      <c r="G30" s="23"/>
    </row>
    <row r="31" spans="1:7" ht="15">
      <c r="A31" s="8"/>
      <c r="B31" s="14"/>
      <c r="C31" s="14"/>
      <c r="D31" s="14"/>
      <c r="E31" s="14"/>
      <c r="F31" s="14"/>
      <c r="G31" s="23"/>
    </row>
    <row r="32" spans="1:7" ht="15">
      <c r="A32" s="7" t="s">
        <v>28</v>
      </c>
      <c r="B32" s="13"/>
      <c r="C32" s="12">
        <f>SUBTOTAL(9,C6:C30)</f>
        <v>671261.86</v>
      </c>
      <c r="D32" s="13"/>
      <c r="E32" s="12">
        <f>SUBTOTAL(9,E6:E30)</f>
        <v>694490</v>
      </c>
      <c r="F32" s="11">
        <f>IF((D32+E32)=0,0,100*((B32+C32)-(D32+E32))/(D32+E32))</f>
        <v>-3.344632752091465</v>
      </c>
      <c r="G32" s="23">
        <f>G24+G29</f>
        <v>674884</v>
      </c>
    </row>
    <row r="33" spans="1:7" ht="15">
      <c r="A33" s="8"/>
      <c r="B33" s="14"/>
      <c r="C33" s="14"/>
      <c r="D33" s="14"/>
      <c r="E33" s="14"/>
      <c r="F33" s="14"/>
      <c r="G33" s="23"/>
    </row>
    <row r="34" spans="1:7" ht="15">
      <c r="A34" s="7" t="s">
        <v>29</v>
      </c>
      <c r="B34" s="14"/>
      <c r="C34" s="14"/>
      <c r="D34" s="14"/>
      <c r="E34" s="14"/>
      <c r="F34" s="14"/>
      <c r="G34" s="23"/>
    </row>
    <row r="35" spans="1:7" ht="15">
      <c r="A35" s="8"/>
      <c r="B35" s="14"/>
      <c r="C35" s="14"/>
      <c r="D35" s="14"/>
      <c r="E35" s="14"/>
      <c r="F35" s="14"/>
      <c r="G35" s="23"/>
    </row>
    <row r="36" spans="1:7" ht="15">
      <c r="A36" s="7" t="s">
        <v>30</v>
      </c>
      <c r="B36" s="14"/>
      <c r="C36" s="14"/>
      <c r="D36" s="14"/>
      <c r="E36" s="14"/>
      <c r="F36" s="14"/>
      <c r="G36" s="23"/>
    </row>
    <row r="37" spans="1:7" ht="15">
      <c r="A37" s="9" t="s">
        <v>31</v>
      </c>
      <c r="B37" s="11">
        <v>27816.69</v>
      </c>
      <c r="C37" s="13"/>
      <c r="D37" s="11">
        <v>42000</v>
      </c>
      <c r="E37" s="13"/>
      <c r="F37" s="11">
        <f aca="true" t="shared" si="1" ref="F37:F75">IF((D37+E37)=0,0,100*((B37+C37)-(D37+E37))/(D37+E37))</f>
        <v>-33.76978571428572</v>
      </c>
      <c r="G37" s="23">
        <v>42200</v>
      </c>
    </row>
    <row r="38" spans="1:7" ht="15">
      <c r="A38" s="9" t="s">
        <v>32</v>
      </c>
      <c r="B38" s="11">
        <v>1015.92</v>
      </c>
      <c r="C38" s="13"/>
      <c r="D38" s="11">
        <v>1600</v>
      </c>
      <c r="E38" s="13"/>
      <c r="F38" s="11">
        <f t="shared" si="1"/>
        <v>-36.505</v>
      </c>
      <c r="G38" s="23">
        <v>1778</v>
      </c>
    </row>
    <row r="39" spans="1:7" ht="15">
      <c r="A39" s="9" t="s">
        <v>33</v>
      </c>
      <c r="B39" s="11">
        <v>270.8</v>
      </c>
      <c r="C39" s="13"/>
      <c r="D39" s="11">
        <v>450</v>
      </c>
      <c r="E39" s="13"/>
      <c r="F39" s="11">
        <f t="shared" si="1"/>
        <v>-39.82222222222222</v>
      </c>
      <c r="G39" s="23">
        <v>450</v>
      </c>
    </row>
    <row r="40" spans="1:7" ht="15">
      <c r="A40" s="9" t="s">
        <v>34</v>
      </c>
      <c r="B40" s="11">
        <v>0</v>
      </c>
      <c r="C40" s="13"/>
      <c r="D40" s="11">
        <v>200</v>
      </c>
      <c r="E40" s="13"/>
      <c r="F40" s="11">
        <f t="shared" si="1"/>
        <v>-100</v>
      </c>
      <c r="G40" s="23">
        <v>0</v>
      </c>
    </row>
    <row r="41" spans="1:7" ht="15">
      <c r="A41" s="9" t="s">
        <v>35</v>
      </c>
      <c r="B41" s="11">
        <v>0</v>
      </c>
      <c r="C41" s="13"/>
      <c r="D41" s="11">
        <v>200</v>
      </c>
      <c r="E41" s="13"/>
      <c r="F41" s="11">
        <f t="shared" si="1"/>
        <v>-100</v>
      </c>
      <c r="G41" s="23">
        <v>200</v>
      </c>
    </row>
    <row r="42" spans="1:7" ht="15">
      <c r="A42" s="9" t="s">
        <v>36</v>
      </c>
      <c r="B42" s="11">
        <v>168.34</v>
      </c>
      <c r="C42" s="13"/>
      <c r="D42" s="11">
        <v>200</v>
      </c>
      <c r="E42" s="13"/>
      <c r="F42" s="11">
        <f t="shared" si="1"/>
        <v>-15.829999999999998</v>
      </c>
      <c r="G42" s="23">
        <v>200</v>
      </c>
    </row>
    <row r="43" spans="1:7" ht="15">
      <c r="A43" s="9" t="s">
        <v>37</v>
      </c>
      <c r="B43" s="11">
        <v>5216.61</v>
      </c>
      <c r="C43" s="13"/>
      <c r="D43" s="11">
        <v>9000</v>
      </c>
      <c r="E43" s="13"/>
      <c r="F43" s="11">
        <f t="shared" si="1"/>
        <v>-42.037666666666674</v>
      </c>
      <c r="G43" s="23">
        <v>8500</v>
      </c>
    </row>
    <row r="44" spans="1:7" ht="15">
      <c r="A44" s="9" t="s">
        <v>38</v>
      </c>
      <c r="B44" s="11">
        <v>224.94</v>
      </c>
      <c r="C44" s="13"/>
      <c r="D44" s="11">
        <v>0</v>
      </c>
      <c r="E44" s="13"/>
      <c r="F44" s="11">
        <f t="shared" si="1"/>
        <v>0</v>
      </c>
      <c r="G44" s="23">
        <v>500</v>
      </c>
    </row>
    <row r="45" spans="1:7" ht="15">
      <c r="A45" s="9" t="s">
        <v>39</v>
      </c>
      <c r="B45" s="11">
        <v>4625.55</v>
      </c>
      <c r="C45" s="13"/>
      <c r="D45" s="11">
        <v>8300</v>
      </c>
      <c r="E45" s="13"/>
      <c r="F45" s="11">
        <f t="shared" si="1"/>
        <v>-44.27048192771084</v>
      </c>
      <c r="G45" s="23">
        <v>8000</v>
      </c>
    </row>
    <row r="46" spans="1:7" ht="15">
      <c r="A46" s="9" t="s">
        <v>40</v>
      </c>
      <c r="B46" s="11">
        <v>1010.22</v>
      </c>
      <c r="C46" s="13"/>
      <c r="D46" s="11">
        <v>5500</v>
      </c>
      <c r="E46" s="13"/>
      <c r="F46" s="11">
        <f t="shared" si="1"/>
        <v>-81.63236363636364</v>
      </c>
      <c r="G46" s="23">
        <v>4000</v>
      </c>
    </row>
    <row r="47" spans="1:7" ht="15">
      <c r="A47" s="9" t="s">
        <v>41</v>
      </c>
      <c r="B47" s="11">
        <v>669.9</v>
      </c>
      <c r="C47" s="13"/>
      <c r="D47" s="11">
        <v>0</v>
      </c>
      <c r="E47" s="13"/>
      <c r="F47" s="11">
        <f t="shared" si="1"/>
        <v>0</v>
      </c>
      <c r="G47" s="23">
        <v>1500</v>
      </c>
    </row>
    <row r="48" spans="1:7" ht="15">
      <c r="A48" s="9" t="s">
        <v>42</v>
      </c>
      <c r="B48" s="11">
        <v>1506.59</v>
      </c>
      <c r="C48" s="13"/>
      <c r="D48" s="11">
        <v>3500</v>
      </c>
      <c r="E48" s="13"/>
      <c r="F48" s="11">
        <f t="shared" si="1"/>
        <v>-56.95457142857143</v>
      </c>
      <c r="G48" s="23">
        <v>3500</v>
      </c>
    </row>
    <row r="49" spans="1:7" ht="15">
      <c r="A49" s="9" t="s">
        <v>43</v>
      </c>
      <c r="B49" s="11">
        <v>23.8</v>
      </c>
      <c r="C49" s="13"/>
      <c r="D49" s="11">
        <v>0</v>
      </c>
      <c r="E49" s="13"/>
      <c r="F49" s="11">
        <f t="shared" si="1"/>
        <v>0</v>
      </c>
      <c r="G49" s="23">
        <v>40</v>
      </c>
    </row>
    <row r="50" spans="1:7" ht="15">
      <c r="A50" s="9" t="s">
        <v>44</v>
      </c>
      <c r="B50" s="11">
        <v>1387.16</v>
      </c>
      <c r="C50" s="13"/>
      <c r="D50" s="11">
        <v>2500</v>
      </c>
      <c r="E50" s="13"/>
      <c r="F50" s="11">
        <f t="shared" si="1"/>
        <v>-44.5136</v>
      </c>
      <c r="G50" s="23">
        <v>2500</v>
      </c>
    </row>
    <row r="51" spans="1:7" ht="15">
      <c r="A51" s="9" t="s">
        <v>45</v>
      </c>
      <c r="B51" s="11">
        <v>1510.4</v>
      </c>
      <c r="C51" s="13"/>
      <c r="D51" s="11">
        <v>2800</v>
      </c>
      <c r="E51" s="13"/>
      <c r="F51" s="11">
        <f t="shared" si="1"/>
        <v>-46.05714285714285</v>
      </c>
      <c r="G51" s="23">
        <v>2700</v>
      </c>
    </row>
    <row r="52" spans="1:7" ht="15">
      <c r="A52" s="9" t="s">
        <v>46</v>
      </c>
      <c r="B52" s="11">
        <v>886.56</v>
      </c>
      <c r="C52" s="13"/>
      <c r="D52" s="11">
        <v>0</v>
      </c>
      <c r="E52" s="13"/>
      <c r="F52" s="11">
        <f t="shared" si="1"/>
        <v>0</v>
      </c>
      <c r="G52" s="23">
        <v>887</v>
      </c>
    </row>
    <row r="53" spans="1:7" ht="15">
      <c r="A53" s="9" t="s">
        <v>47</v>
      </c>
      <c r="B53" s="11">
        <v>8099.62</v>
      </c>
      <c r="C53" s="13"/>
      <c r="D53" s="11">
        <v>9000</v>
      </c>
      <c r="E53" s="13"/>
      <c r="F53" s="11">
        <f t="shared" si="1"/>
        <v>-10.004222222222223</v>
      </c>
      <c r="G53" s="23">
        <v>9000</v>
      </c>
    </row>
    <row r="54" spans="1:7" ht="15">
      <c r="A54" s="9" t="s">
        <v>48</v>
      </c>
      <c r="B54" s="12">
        <v>324.31</v>
      </c>
      <c r="C54" s="13"/>
      <c r="D54" s="12">
        <v>350</v>
      </c>
      <c r="E54" s="13"/>
      <c r="F54" s="11">
        <f t="shared" si="1"/>
        <v>-7.34</v>
      </c>
      <c r="G54" s="23">
        <v>324</v>
      </c>
    </row>
    <row r="55" spans="1:7" ht="15">
      <c r="A55" s="9" t="s">
        <v>49</v>
      </c>
      <c r="B55" s="13"/>
      <c r="C55" s="11">
        <f>(B37+B38+B39+B40+B41+B42+B43+B44+B45+B46+B47+B48+B49+B50+B51+B52+B53+B54)</f>
        <v>54757.41</v>
      </c>
      <c r="D55" s="13"/>
      <c r="E55" s="11">
        <f>(D37+D38+D39+D40+D41+D42+D43+D44+D45+D46+D47+D48+D49+D50+D51+D52+D53+D54)</f>
        <v>85600</v>
      </c>
      <c r="F55" s="11">
        <f t="shared" si="1"/>
        <v>-36.03106308411214</v>
      </c>
      <c r="G55" s="23">
        <f>SUM(G37:G54)</f>
        <v>86279</v>
      </c>
    </row>
    <row r="56" spans="1:7" ht="15">
      <c r="A56" s="9" t="s">
        <v>50</v>
      </c>
      <c r="B56" s="11">
        <v>150036.2</v>
      </c>
      <c r="C56" s="13"/>
      <c r="D56" s="11">
        <v>218222</v>
      </c>
      <c r="E56" s="13"/>
      <c r="F56" s="11">
        <f t="shared" si="1"/>
        <v>-31.24607051534675</v>
      </c>
      <c r="G56" s="23"/>
    </row>
    <row r="57" spans="1:7" ht="15">
      <c r="A57" s="9" t="s">
        <v>51</v>
      </c>
      <c r="B57" s="11">
        <v>3115.66</v>
      </c>
      <c r="C57" s="13"/>
      <c r="D57" s="11">
        <v>0</v>
      </c>
      <c r="E57" s="13"/>
      <c r="F57" s="11">
        <f t="shared" si="1"/>
        <v>0</v>
      </c>
      <c r="G57" s="23"/>
    </row>
    <row r="58" spans="1:7" ht="15">
      <c r="A58" s="9" t="s">
        <v>52</v>
      </c>
      <c r="B58" s="11">
        <v>5100.33</v>
      </c>
      <c r="C58" s="13"/>
      <c r="D58" s="11">
        <v>0</v>
      </c>
      <c r="E58" s="13"/>
      <c r="F58" s="11">
        <f t="shared" si="1"/>
        <v>0</v>
      </c>
      <c r="G58" s="23"/>
    </row>
    <row r="59" spans="1:7" ht="15">
      <c r="A59" s="9" t="s">
        <v>53</v>
      </c>
      <c r="B59" s="11">
        <v>839.59</v>
      </c>
      <c r="C59" s="13"/>
      <c r="D59" s="11">
        <v>0</v>
      </c>
      <c r="E59" s="13"/>
      <c r="F59" s="11">
        <f t="shared" si="1"/>
        <v>0</v>
      </c>
      <c r="G59" s="23"/>
    </row>
    <row r="60" spans="1:7" ht="15">
      <c r="A60" s="9" t="s">
        <v>54</v>
      </c>
      <c r="B60" s="11">
        <v>1180.63</v>
      </c>
      <c r="C60" s="13"/>
      <c r="D60" s="11">
        <v>0</v>
      </c>
      <c r="E60" s="13"/>
      <c r="F60" s="11">
        <f t="shared" si="1"/>
        <v>0</v>
      </c>
      <c r="G60" s="23"/>
    </row>
    <row r="61" spans="1:7" ht="15">
      <c r="A61" s="9" t="s">
        <v>55</v>
      </c>
      <c r="B61" s="11">
        <v>151.5</v>
      </c>
      <c r="C61" s="13"/>
      <c r="D61" s="11">
        <v>0</v>
      </c>
      <c r="E61" s="13"/>
      <c r="F61" s="11">
        <f t="shared" si="1"/>
        <v>0</v>
      </c>
      <c r="G61" s="23"/>
    </row>
    <row r="62" spans="1:7" ht="15">
      <c r="A62" s="9" t="s">
        <v>56</v>
      </c>
      <c r="B62" s="11">
        <v>0</v>
      </c>
      <c r="C62" s="13"/>
      <c r="D62" s="11">
        <v>6000</v>
      </c>
      <c r="E62" s="13"/>
      <c r="F62" s="11">
        <f t="shared" si="1"/>
        <v>-100</v>
      </c>
      <c r="G62" s="23"/>
    </row>
    <row r="63" spans="1:7" ht="15">
      <c r="A63" s="9" t="s">
        <v>57</v>
      </c>
      <c r="B63" s="11">
        <v>100</v>
      </c>
      <c r="C63" s="13"/>
      <c r="D63" s="11">
        <v>300</v>
      </c>
      <c r="E63" s="13"/>
      <c r="F63" s="11">
        <f t="shared" si="1"/>
        <v>-66.66666666666667</v>
      </c>
      <c r="G63" s="23"/>
    </row>
    <row r="64" spans="1:7" ht="15">
      <c r="A64" s="9" t="s">
        <v>58</v>
      </c>
      <c r="B64" s="12">
        <v>1393.92</v>
      </c>
      <c r="C64" s="13"/>
      <c r="D64" s="12">
        <v>4000</v>
      </c>
      <c r="E64" s="13"/>
      <c r="F64" s="11">
        <f t="shared" si="1"/>
        <v>-65.152</v>
      </c>
      <c r="G64" s="23"/>
    </row>
    <row r="65" spans="1:7" ht="15">
      <c r="A65" s="9" t="s">
        <v>59</v>
      </c>
      <c r="B65" s="13"/>
      <c r="C65" s="11">
        <f>(B56+B57+B58+B59+B60+B61+B62+B63+B64)</f>
        <v>161917.83000000002</v>
      </c>
      <c r="D65" s="13"/>
      <c r="E65" s="11">
        <f>(D56+D57+D58+D59+D60+D61+D62+D63+D64)</f>
        <v>228522</v>
      </c>
      <c r="F65" s="11">
        <f t="shared" si="1"/>
        <v>-29.145627116864013</v>
      </c>
      <c r="G65" s="23">
        <v>228522</v>
      </c>
    </row>
    <row r="66" spans="1:7" ht="15">
      <c r="A66" s="9" t="s">
        <v>60</v>
      </c>
      <c r="B66" s="11">
        <v>654.88</v>
      </c>
      <c r="C66" s="13"/>
      <c r="D66" s="11">
        <v>800</v>
      </c>
      <c r="E66" s="13"/>
      <c r="F66" s="11">
        <f t="shared" si="1"/>
        <v>-18.14</v>
      </c>
      <c r="G66" s="23">
        <v>700</v>
      </c>
    </row>
    <row r="67" spans="1:7" ht="15">
      <c r="A67" s="9" t="s">
        <v>61</v>
      </c>
      <c r="B67" s="11">
        <v>20</v>
      </c>
      <c r="C67" s="13"/>
      <c r="D67" s="11">
        <v>0</v>
      </c>
      <c r="E67" s="13"/>
      <c r="F67" s="11">
        <f t="shared" si="1"/>
        <v>0</v>
      </c>
      <c r="G67" s="23">
        <v>50</v>
      </c>
    </row>
    <row r="68" spans="1:7" ht="15">
      <c r="A68" s="9" t="s">
        <v>62</v>
      </c>
      <c r="B68" s="11">
        <v>192.5</v>
      </c>
      <c r="C68" s="13"/>
      <c r="D68" s="11">
        <v>0</v>
      </c>
      <c r="E68" s="13"/>
      <c r="F68" s="11">
        <f t="shared" si="1"/>
        <v>0</v>
      </c>
      <c r="G68" s="23">
        <v>200</v>
      </c>
    </row>
    <row r="69" spans="1:7" ht="15">
      <c r="A69" s="9" t="s">
        <v>63</v>
      </c>
      <c r="B69" s="12">
        <v>2155.85</v>
      </c>
      <c r="C69" s="13"/>
      <c r="D69" s="12">
        <v>0</v>
      </c>
      <c r="E69" s="13"/>
      <c r="F69" s="11">
        <f t="shared" si="1"/>
        <v>0</v>
      </c>
      <c r="G69" s="23">
        <v>2156</v>
      </c>
    </row>
    <row r="70" spans="1:7" ht="15">
      <c r="A70" s="9" t="s">
        <v>64</v>
      </c>
      <c r="B70" s="13"/>
      <c r="C70" s="11">
        <f>(B66+B67+B68+B69)</f>
        <v>3023.23</v>
      </c>
      <c r="D70" s="13"/>
      <c r="E70" s="11">
        <f>(D66+D67+D68+D69)</f>
        <v>800</v>
      </c>
      <c r="F70" s="11">
        <f t="shared" si="1"/>
        <v>277.90375</v>
      </c>
      <c r="G70" s="23"/>
    </row>
    <row r="71" spans="1:7" ht="15">
      <c r="A71" s="9" t="s">
        <v>65</v>
      </c>
      <c r="B71" s="11">
        <v>1925.51</v>
      </c>
      <c r="C71" s="13"/>
      <c r="D71" s="11">
        <v>8000</v>
      </c>
      <c r="E71" s="13"/>
      <c r="F71" s="11">
        <f t="shared" si="1"/>
        <v>-75.931125</v>
      </c>
      <c r="G71" s="23">
        <v>8000</v>
      </c>
    </row>
    <row r="72" spans="1:7" ht="15">
      <c r="A72" s="9" t="s">
        <v>66</v>
      </c>
      <c r="B72" s="11">
        <v>0</v>
      </c>
      <c r="C72" s="13"/>
      <c r="D72" s="11">
        <v>4500</v>
      </c>
      <c r="E72" s="13"/>
      <c r="F72" s="11">
        <f t="shared" si="1"/>
        <v>-100</v>
      </c>
      <c r="G72" s="23">
        <v>4500</v>
      </c>
    </row>
    <row r="73" spans="1:7" ht="15">
      <c r="A73" s="9" t="s">
        <v>67</v>
      </c>
      <c r="B73" s="12">
        <v>1122.45</v>
      </c>
      <c r="C73" s="13"/>
      <c r="D73" s="12">
        <v>3500</v>
      </c>
      <c r="E73" s="13"/>
      <c r="F73" s="11">
        <f t="shared" si="1"/>
        <v>-67.93</v>
      </c>
      <c r="G73" s="23">
        <v>3000</v>
      </c>
    </row>
    <row r="74" spans="1:7" ht="15">
      <c r="A74" s="9" t="s">
        <v>68</v>
      </c>
      <c r="B74" s="13"/>
      <c r="C74" s="12">
        <f>(B71+B72+B73)</f>
        <v>3047.96</v>
      </c>
      <c r="D74" s="13"/>
      <c r="E74" s="12">
        <f>(D71+D72+D73)</f>
        <v>16000</v>
      </c>
      <c r="F74" s="11">
        <f t="shared" si="1"/>
        <v>-80.95025</v>
      </c>
      <c r="G74" s="23"/>
    </row>
    <row r="75" spans="1:7" ht="15">
      <c r="A75" s="7" t="s">
        <v>69</v>
      </c>
      <c r="B75" s="13"/>
      <c r="C75" s="15">
        <f>SUBTOTAL(9,C35:C74)</f>
        <v>222746.43000000002</v>
      </c>
      <c r="D75" s="13"/>
      <c r="E75" s="15">
        <f>SUBTOTAL(9,E35:E74)</f>
        <v>330922</v>
      </c>
      <c r="F75" s="11">
        <f t="shared" si="1"/>
        <v>-32.68914426964662</v>
      </c>
      <c r="G75" s="23">
        <f>SUM(G55:G74)</f>
        <v>333407</v>
      </c>
    </row>
    <row r="76" spans="1:7" ht="15">
      <c r="A76" s="8"/>
      <c r="B76" s="14"/>
      <c r="C76" s="14"/>
      <c r="D76" s="14"/>
      <c r="E76" s="14"/>
      <c r="F76" s="14"/>
      <c r="G76" s="23"/>
    </row>
    <row r="77" spans="1:7" ht="15">
      <c r="A77" s="7" t="s">
        <v>70</v>
      </c>
      <c r="B77" s="14"/>
      <c r="C77" s="14"/>
      <c r="D77" s="14"/>
      <c r="E77" s="14"/>
      <c r="F77" s="14"/>
      <c r="G77" s="23"/>
    </row>
    <row r="78" spans="1:7" ht="15">
      <c r="A78" s="9" t="s">
        <v>71</v>
      </c>
      <c r="B78" s="11">
        <v>170379.65</v>
      </c>
      <c r="C78" s="13"/>
      <c r="D78" s="11">
        <v>181477</v>
      </c>
      <c r="E78" s="13"/>
      <c r="F78" s="11">
        <f aca="true" t="shared" si="2" ref="F78:F116">IF((D78+E78)=0,0,100*((B78+C78)-(D78+E78))/(D78+E78))</f>
        <v>-6.115017330019785</v>
      </c>
      <c r="G78" s="23">
        <v>170380</v>
      </c>
    </row>
    <row r="79" spans="1:7" ht="15">
      <c r="A79" s="9" t="s">
        <v>72</v>
      </c>
      <c r="B79" s="12">
        <v>0</v>
      </c>
      <c r="C79" s="13"/>
      <c r="D79" s="12">
        <v>4000</v>
      </c>
      <c r="E79" s="13"/>
      <c r="F79" s="11">
        <f t="shared" si="2"/>
        <v>-100</v>
      </c>
      <c r="G79" s="23">
        <v>4000</v>
      </c>
    </row>
    <row r="80" spans="1:7" ht="15">
      <c r="A80" s="9" t="s">
        <v>73</v>
      </c>
      <c r="B80" s="13"/>
      <c r="C80" s="11">
        <f>(B78+B79)</f>
        <v>170379.65</v>
      </c>
      <c r="D80" s="13"/>
      <c r="E80" s="11">
        <f>(D78+D79)</f>
        <v>185477</v>
      </c>
      <c r="F80" s="11">
        <f t="shared" si="2"/>
        <v>-8.139742393935638</v>
      </c>
      <c r="G80" s="23">
        <f>G78+G79</f>
        <v>174380</v>
      </c>
    </row>
    <row r="81" spans="1:7" ht="15">
      <c r="A81" s="9" t="s">
        <v>74</v>
      </c>
      <c r="B81" s="11">
        <v>5505.08</v>
      </c>
      <c r="C81" s="13"/>
      <c r="D81" s="11">
        <v>7500</v>
      </c>
      <c r="E81" s="13"/>
      <c r="F81" s="11">
        <f t="shared" si="2"/>
        <v>-26.598933333333335</v>
      </c>
      <c r="G81" s="23">
        <v>7500</v>
      </c>
    </row>
    <row r="82" spans="1:7" ht="15">
      <c r="A82" s="9" t="s">
        <v>75</v>
      </c>
      <c r="B82" s="11">
        <v>0</v>
      </c>
      <c r="C82" s="13"/>
      <c r="D82" s="11">
        <v>2500</v>
      </c>
      <c r="E82" s="13"/>
      <c r="F82" s="11">
        <f t="shared" si="2"/>
        <v>-100</v>
      </c>
      <c r="G82" s="23">
        <v>2500</v>
      </c>
    </row>
    <row r="83" spans="1:7" ht="15">
      <c r="A83" s="9" t="s">
        <v>76</v>
      </c>
      <c r="B83" s="11">
        <v>0</v>
      </c>
      <c r="C83" s="13"/>
      <c r="D83" s="11">
        <v>1950</v>
      </c>
      <c r="E83" s="13"/>
      <c r="F83" s="11">
        <f t="shared" si="2"/>
        <v>-100</v>
      </c>
      <c r="G83" s="23">
        <v>1950</v>
      </c>
    </row>
    <row r="84" spans="1:7" ht="15">
      <c r="A84" s="9" t="s">
        <v>77</v>
      </c>
      <c r="B84" s="11">
        <v>306</v>
      </c>
      <c r="C84" s="13"/>
      <c r="D84" s="11">
        <v>2500</v>
      </c>
      <c r="E84" s="13"/>
      <c r="F84" s="11">
        <f t="shared" si="2"/>
        <v>-87.76</v>
      </c>
      <c r="G84" s="23">
        <v>2500</v>
      </c>
    </row>
    <row r="85" spans="1:7" ht="15">
      <c r="A85" s="9" t="s">
        <v>78</v>
      </c>
      <c r="B85" s="11">
        <v>987.6</v>
      </c>
      <c r="C85" s="13"/>
      <c r="D85" s="11">
        <v>3500</v>
      </c>
      <c r="E85" s="13"/>
      <c r="F85" s="11">
        <f t="shared" si="2"/>
        <v>-71.78285714285714</v>
      </c>
      <c r="G85" s="23">
        <v>3500</v>
      </c>
    </row>
    <row r="86" spans="1:7" ht="15">
      <c r="A86" s="9" t="s">
        <v>79</v>
      </c>
      <c r="B86" s="11">
        <v>1213.97</v>
      </c>
      <c r="C86" s="13"/>
      <c r="D86" s="11">
        <v>2400</v>
      </c>
      <c r="E86" s="13"/>
      <c r="F86" s="11">
        <f t="shared" si="2"/>
        <v>-49.41791666666666</v>
      </c>
      <c r="G86" s="23">
        <v>2400</v>
      </c>
    </row>
    <row r="87" spans="1:7" ht="15">
      <c r="A87" s="9" t="s">
        <v>80</v>
      </c>
      <c r="B87" s="11">
        <v>0</v>
      </c>
      <c r="C87" s="13"/>
      <c r="D87" s="11">
        <v>650</v>
      </c>
      <c r="E87" s="13"/>
      <c r="F87" s="11">
        <f t="shared" si="2"/>
        <v>-100</v>
      </c>
      <c r="G87" s="23">
        <v>650</v>
      </c>
    </row>
    <row r="88" spans="1:7" ht="15">
      <c r="A88" s="9" t="s">
        <v>81</v>
      </c>
      <c r="B88" s="11">
        <v>148.74</v>
      </c>
      <c r="C88" s="13"/>
      <c r="D88" s="11">
        <v>2500</v>
      </c>
      <c r="E88" s="13"/>
      <c r="F88" s="11">
        <f t="shared" si="2"/>
        <v>-94.05040000000001</v>
      </c>
      <c r="G88" s="23">
        <v>2500</v>
      </c>
    </row>
    <row r="89" spans="1:7" ht="15">
      <c r="A89" s="9" t="s">
        <v>82</v>
      </c>
      <c r="B89" s="11">
        <v>15.89</v>
      </c>
      <c r="C89" s="13"/>
      <c r="D89" s="11">
        <v>7800</v>
      </c>
      <c r="E89" s="13"/>
      <c r="F89" s="11">
        <f t="shared" si="2"/>
        <v>-99.79628205128205</v>
      </c>
      <c r="G89" s="23">
        <v>1000</v>
      </c>
    </row>
    <row r="90" spans="1:7" ht="15">
      <c r="A90" s="9" t="s">
        <v>83</v>
      </c>
      <c r="B90" s="11">
        <v>126.35</v>
      </c>
      <c r="C90" s="13"/>
      <c r="D90" s="11">
        <v>600</v>
      </c>
      <c r="E90" s="13"/>
      <c r="F90" s="11">
        <f t="shared" si="2"/>
        <v>-78.94166666666666</v>
      </c>
      <c r="G90" s="23">
        <v>600</v>
      </c>
    </row>
    <row r="91" spans="1:7" ht="15">
      <c r="A91" s="9" t="s">
        <v>84</v>
      </c>
      <c r="B91" s="11">
        <v>0</v>
      </c>
      <c r="C91" s="13"/>
      <c r="D91" s="11">
        <v>71.43</v>
      </c>
      <c r="E91" s="13"/>
      <c r="F91" s="11">
        <f t="shared" si="2"/>
        <v>-100</v>
      </c>
      <c r="G91" s="23">
        <v>100</v>
      </c>
    </row>
    <row r="92" spans="1:7" ht="15">
      <c r="A92" s="9" t="s">
        <v>85</v>
      </c>
      <c r="B92" s="11">
        <v>270.79</v>
      </c>
      <c r="C92" s="13"/>
      <c r="D92" s="11">
        <v>5000</v>
      </c>
      <c r="E92" s="13"/>
      <c r="F92" s="11">
        <f t="shared" si="2"/>
        <v>-94.5842</v>
      </c>
      <c r="G92" s="23">
        <v>5000</v>
      </c>
    </row>
    <row r="93" spans="1:7" ht="15">
      <c r="A93" s="9" t="s">
        <v>86</v>
      </c>
      <c r="B93" s="11">
        <v>0</v>
      </c>
      <c r="C93" s="13"/>
      <c r="D93" s="11">
        <v>71.43</v>
      </c>
      <c r="E93" s="13"/>
      <c r="F93" s="11">
        <f t="shared" si="2"/>
        <v>-100</v>
      </c>
      <c r="G93" s="23">
        <v>100</v>
      </c>
    </row>
    <row r="94" spans="1:7" ht="15">
      <c r="A94" s="9" t="s">
        <v>13</v>
      </c>
      <c r="B94" s="11">
        <v>0</v>
      </c>
      <c r="C94" s="13"/>
      <c r="D94" s="11">
        <v>100</v>
      </c>
      <c r="E94" s="13"/>
      <c r="F94" s="11">
        <f t="shared" si="2"/>
        <v>-100</v>
      </c>
      <c r="G94" s="23">
        <v>100</v>
      </c>
    </row>
    <row r="95" spans="1:7" ht="15">
      <c r="A95" s="9" t="s">
        <v>87</v>
      </c>
      <c r="B95" s="11">
        <v>0</v>
      </c>
      <c r="C95" s="13"/>
      <c r="D95" s="11">
        <v>71.43</v>
      </c>
      <c r="E95" s="13"/>
      <c r="F95" s="11">
        <f t="shared" si="2"/>
        <v>-100</v>
      </c>
      <c r="G95" s="23">
        <v>100</v>
      </c>
    </row>
    <row r="96" spans="1:7" ht="15">
      <c r="A96" s="9" t="s">
        <v>88</v>
      </c>
      <c r="B96" s="11">
        <v>0</v>
      </c>
      <c r="C96" s="13"/>
      <c r="D96" s="11">
        <v>71.43</v>
      </c>
      <c r="E96" s="13"/>
      <c r="F96" s="11">
        <f t="shared" si="2"/>
        <v>-100</v>
      </c>
      <c r="G96" s="23">
        <v>100</v>
      </c>
    </row>
    <row r="97" spans="1:7" ht="15">
      <c r="A97" s="9" t="s">
        <v>89</v>
      </c>
      <c r="B97" s="11">
        <v>83.58</v>
      </c>
      <c r="C97" s="13"/>
      <c r="D97" s="11">
        <v>71.43</v>
      </c>
      <c r="E97" s="13"/>
      <c r="F97" s="11">
        <f t="shared" si="2"/>
        <v>17.00965980680385</v>
      </c>
      <c r="G97" s="23">
        <v>100</v>
      </c>
    </row>
    <row r="98" spans="1:7" ht="15">
      <c r="A98" s="9" t="s">
        <v>90</v>
      </c>
      <c r="B98" s="11">
        <v>218.3</v>
      </c>
      <c r="C98" s="13"/>
      <c r="D98" s="11">
        <v>71.43</v>
      </c>
      <c r="E98" s="13"/>
      <c r="F98" s="11">
        <f t="shared" si="2"/>
        <v>205.61388772224552</v>
      </c>
      <c r="G98" s="23">
        <v>400</v>
      </c>
    </row>
    <row r="99" spans="1:7" ht="15">
      <c r="A99" s="9" t="s">
        <v>91</v>
      </c>
      <c r="B99" s="11">
        <v>173.37</v>
      </c>
      <c r="C99" s="13"/>
      <c r="D99" s="11">
        <v>71.43</v>
      </c>
      <c r="E99" s="13"/>
      <c r="F99" s="11">
        <f t="shared" si="2"/>
        <v>142.71314573708526</v>
      </c>
      <c r="G99" s="23">
        <v>200</v>
      </c>
    </row>
    <row r="100" spans="1:7" ht="15">
      <c r="A100" s="9" t="s">
        <v>92</v>
      </c>
      <c r="B100" s="11">
        <v>146.42</v>
      </c>
      <c r="C100" s="13"/>
      <c r="D100" s="11">
        <v>0</v>
      </c>
      <c r="E100" s="13"/>
      <c r="F100" s="11">
        <f t="shared" si="2"/>
        <v>0</v>
      </c>
      <c r="G100" s="23">
        <v>200</v>
      </c>
    </row>
    <row r="101" spans="1:7" ht="15">
      <c r="A101" s="9" t="s">
        <v>93</v>
      </c>
      <c r="B101" s="11">
        <v>4295.7</v>
      </c>
      <c r="C101" s="13"/>
      <c r="D101" s="11">
        <v>10000</v>
      </c>
      <c r="E101" s="13"/>
      <c r="F101" s="11">
        <f t="shared" si="2"/>
        <v>-57.043</v>
      </c>
      <c r="G101" s="23">
        <v>10000</v>
      </c>
    </row>
    <row r="102" spans="1:7" ht="15">
      <c r="A102" s="9" t="s">
        <v>94</v>
      </c>
      <c r="B102" s="11">
        <v>50.59</v>
      </c>
      <c r="C102" s="13"/>
      <c r="D102" s="11">
        <v>300</v>
      </c>
      <c r="E102" s="13"/>
      <c r="F102" s="11">
        <f t="shared" si="2"/>
        <v>-83.13666666666667</v>
      </c>
      <c r="G102" s="23">
        <v>300</v>
      </c>
    </row>
    <row r="103" spans="1:7" ht="15">
      <c r="A103" s="9" t="s">
        <v>95</v>
      </c>
      <c r="B103" s="11">
        <v>820.12</v>
      </c>
      <c r="C103" s="13"/>
      <c r="D103" s="11">
        <v>2500</v>
      </c>
      <c r="E103" s="13"/>
      <c r="F103" s="11">
        <f t="shared" si="2"/>
        <v>-67.1952</v>
      </c>
      <c r="G103" s="23">
        <v>2500</v>
      </c>
    </row>
    <row r="104" spans="1:7" ht="15">
      <c r="A104" s="9" t="s">
        <v>96</v>
      </c>
      <c r="B104" s="11">
        <v>504</v>
      </c>
      <c r="C104" s="13"/>
      <c r="D104" s="11">
        <v>800</v>
      </c>
      <c r="E104" s="13"/>
      <c r="F104" s="11">
        <f t="shared" si="2"/>
        <v>-37</v>
      </c>
      <c r="G104" s="23">
        <v>800</v>
      </c>
    </row>
    <row r="105" spans="1:7" ht="15">
      <c r="A105" s="9" t="s">
        <v>97</v>
      </c>
      <c r="B105" s="11">
        <v>207.17</v>
      </c>
      <c r="C105" s="13"/>
      <c r="D105" s="11">
        <v>500</v>
      </c>
      <c r="E105" s="13"/>
      <c r="F105" s="11">
        <f t="shared" si="2"/>
        <v>-58.56600000000001</v>
      </c>
      <c r="G105" s="23">
        <v>500</v>
      </c>
    </row>
    <row r="106" spans="1:7" ht="15">
      <c r="A106" s="9" t="s">
        <v>98</v>
      </c>
      <c r="B106" s="12">
        <v>1045.51</v>
      </c>
      <c r="C106" s="13"/>
      <c r="D106" s="12">
        <v>800</v>
      </c>
      <c r="E106" s="13"/>
      <c r="F106" s="11">
        <f t="shared" si="2"/>
        <v>30.68875</v>
      </c>
      <c r="G106" s="23">
        <v>1700</v>
      </c>
    </row>
    <row r="107" spans="1:7" ht="15">
      <c r="A107" s="9" t="s">
        <v>99</v>
      </c>
      <c r="B107" s="13"/>
      <c r="C107" s="11">
        <f>(B81+B82+B83+B84+B85+B86+B87+B88+B89+B90+B91+B92+B93+B94+B95+B96+B97+B98+B99+B100+B101+B102+B103+B104+B105+B106)</f>
        <v>16119.180000000002</v>
      </c>
      <c r="D107" s="13"/>
      <c r="E107" s="11">
        <f>(D81+D82+D83+D84+D85+D86+D87+D88+D89+D90+D91+D92+D93+D94+D95+D96+D97+D98+D99+D100+D101+D102+D103+D104+D105+D106)</f>
        <v>52400.01</v>
      </c>
      <c r="F107" s="11">
        <f t="shared" si="2"/>
        <v>-69.23821197744046</v>
      </c>
      <c r="G107" s="23">
        <f>SUM(G81:G106)</f>
        <v>47300</v>
      </c>
    </row>
    <row r="108" spans="1:7" ht="15">
      <c r="A108" s="9" t="s">
        <v>100</v>
      </c>
      <c r="B108" s="11">
        <v>4861.77</v>
      </c>
      <c r="C108" s="13"/>
      <c r="D108" s="11">
        <v>4000</v>
      </c>
      <c r="E108" s="13"/>
      <c r="F108" s="11">
        <f t="shared" si="2"/>
        <v>21.544250000000012</v>
      </c>
      <c r="G108" s="23">
        <v>4862</v>
      </c>
    </row>
    <row r="109" spans="1:7" ht="15">
      <c r="A109" s="9" t="s">
        <v>101</v>
      </c>
      <c r="B109" s="11">
        <v>16158.79</v>
      </c>
      <c r="C109" s="13"/>
      <c r="D109" s="11">
        <v>37700</v>
      </c>
      <c r="E109" s="13"/>
      <c r="F109" s="11">
        <f t="shared" si="2"/>
        <v>-57.138488063660475</v>
      </c>
      <c r="G109" s="23">
        <v>16159</v>
      </c>
    </row>
    <row r="110" spans="1:7" ht="15">
      <c r="A110" s="9" t="s">
        <v>102</v>
      </c>
      <c r="B110" s="11">
        <v>7152.63</v>
      </c>
      <c r="C110" s="13"/>
      <c r="D110" s="11">
        <v>0</v>
      </c>
      <c r="E110" s="13"/>
      <c r="F110" s="11">
        <f t="shared" si="2"/>
        <v>0</v>
      </c>
      <c r="G110" s="23">
        <v>7153</v>
      </c>
    </row>
    <row r="111" spans="1:7" ht="15">
      <c r="A111" s="9" t="s">
        <v>103</v>
      </c>
      <c r="B111" s="11">
        <v>59887.64</v>
      </c>
      <c r="C111" s="13"/>
      <c r="D111" s="11">
        <v>85000</v>
      </c>
      <c r="E111" s="13"/>
      <c r="F111" s="11">
        <f t="shared" si="2"/>
        <v>-29.54395294117647</v>
      </c>
      <c r="G111" s="23">
        <v>59888</v>
      </c>
    </row>
    <row r="112" spans="1:7" ht="15">
      <c r="A112" s="9" t="s">
        <v>104</v>
      </c>
      <c r="B112" s="12">
        <v>3802.65</v>
      </c>
      <c r="C112" s="13"/>
      <c r="D112" s="12">
        <v>1500</v>
      </c>
      <c r="E112" s="13"/>
      <c r="F112" s="11">
        <f t="shared" si="2"/>
        <v>153.51</v>
      </c>
      <c r="G112" s="23">
        <v>3803</v>
      </c>
    </row>
    <row r="113" spans="1:7" ht="15">
      <c r="A113" s="9" t="s">
        <v>105</v>
      </c>
      <c r="B113" s="13"/>
      <c r="C113" s="11">
        <f>(B108+B109+B110+B111+B112)</f>
        <v>91863.48</v>
      </c>
      <c r="D113" s="13"/>
      <c r="E113" s="11">
        <f>(D108+D109+D110+D111+D112)</f>
        <v>128200</v>
      </c>
      <c r="F113" s="11">
        <f t="shared" si="2"/>
        <v>-28.343619344773796</v>
      </c>
      <c r="G113" s="23">
        <f>SUM(G108:G112)</f>
        <v>91865</v>
      </c>
    </row>
    <row r="114" spans="1:7" ht="15">
      <c r="A114" s="9" t="s">
        <v>106</v>
      </c>
      <c r="B114" s="12">
        <v>91.13</v>
      </c>
      <c r="C114" s="13"/>
      <c r="D114" s="12">
        <v>0</v>
      </c>
      <c r="E114" s="13"/>
      <c r="F114" s="11">
        <f t="shared" si="2"/>
        <v>0</v>
      </c>
      <c r="G114" s="23">
        <v>150</v>
      </c>
    </row>
    <row r="115" spans="1:7" ht="15">
      <c r="A115" s="9" t="s">
        <v>107</v>
      </c>
      <c r="B115" s="13"/>
      <c r="C115" s="12">
        <f>(B114)</f>
        <v>91.13</v>
      </c>
      <c r="D115" s="13"/>
      <c r="E115" s="12">
        <f>(D114)</f>
        <v>0</v>
      </c>
      <c r="F115" s="11">
        <f t="shared" si="2"/>
        <v>0</v>
      </c>
      <c r="G115" s="23"/>
    </row>
    <row r="116" spans="1:7" ht="15">
      <c r="A116" s="7" t="s">
        <v>108</v>
      </c>
      <c r="B116" s="13"/>
      <c r="C116" s="15">
        <f>SUBTOTAL(9,C76:C115)</f>
        <v>278453.44</v>
      </c>
      <c r="D116" s="13"/>
      <c r="E116" s="15">
        <f>SUBTOTAL(9,E76:E115)</f>
        <v>366077.01</v>
      </c>
      <c r="F116" s="11">
        <f t="shared" si="2"/>
        <v>-23.93582978619717</v>
      </c>
      <c r="G116" s="23">
        <f>G80+G107+G113+G114</f>
        <v>313695</v>
      </c>
    </row>
    <row r="117" spans="1:7" ht="15">
      <c r="A117" s="8"/>
      <c r="B117" s="14"/>
      <c r="C117" s="14"/>
      <c r="D117" s="14"/>
      <c r="E117" s="14"/>
      <c r="F117" s="14"/>
      <c r="G117" s="23"/>
    </row>
    <row r="118" spans="1:7" ht="15">
      <c r="A118" s="7" t="s">
        <v>109</v>
      </c>
      <c r="B118" s="14"/>
      <c r="C118" s="14"/>
      <c r="D118" s="14"/>
      <c r="E118" s="14"/>
      <c r="F118" s="14"/>
      <c r="G118" s="23"/>
    </row>
    <row r="119" spans="1:7" ht="15">
      <c r="A119" s="9" t="s">
        <v>110</v>
      </c>
      <c r="B119" s="11">
        <v>0</v>
      </c>
      <c r="C119" s="13"/>
      <c r="D119" s="11">
        <v>44220</v>
      </c>
      <c r="E119" s="13"/>
      <c r="F119" s="11">
        <f>IF((D119+E119)=0,0,100*((B119+C119)-(D119+E119))/(D119+E119))</f>
        <v>-100</v>
      </c>
      <c r="G119" s="23">
        <v>44220</v>
      </c>
    </row>
    <row r="120" spans="1:7" ht="15">
      <c r="A120" s="9" t="s">
        <v>111</v>
      </c>
      <c r="B120" s="11">
        <v>0</v>
      </c>
      <c r="C120" s="13"/>
      <c r="D120" s="11">
        <v>500</v>
      </c>
      <c r="E120" s="13"/>
      <c r="F120" s="11">
        <f>IF((D120+E120)=0,0,100*((B120+C120)-(D120+E120))/(D120+E120))</f>
        <v>-100</v>
      </c>
      <c r="G120" s="23">
        <v>500</v>
      </c>
    </row>
    <row r="121" spans="1:7" ht="15">
      <c r="A121" s="9" t="s">
        <v>112</v>
      </c>
      <c r="B121" s="12">
        <v>714.67</v>
      </c>
      <c r="C121" s="13"/>
      <c r="D121" s="12">
        <v>2000</v>
      </c>
      <c r="E121" s="13"/>
      <c r="F121" s="11">
        <f>IF((D121+E121)=0,0,100*((B121+C121)-(D121+E121))/(D121+E121))</f>
        <v>-64.2665</v>
      </c>
      <c r="G121" s="23">
        <v>2000</v>
      </c>
    </row>
    <row r="122" spans="1:7" ht="15">
      <c r="A122" s="9" t="s">
        <v>113</v>
      </c>
      <c r="B122" s="13"/>
      <c r="C122" s="12">
        <f>(B119+B120+B121)</f>
        <v>714.67</v>
      </c>
      <c r="D122" s="13"/>
      <c r="E122" s="12">
        <f>(D119+D120+D121)</f>
        <v>46720</v>
      </c>
      <c r="F122" s="11">
        <f>IF((D122+E122)=0,0,100*((B122+C122)-(D122+E122))/(D122+E122))</f>
        <v>-98.4703125</v>
      </c>
      <c r="G122" s="23">
        <f>+SUM(G119:G121)</f>
        <v>46720</v>
      </c>
    </row>
    <row r="123" spans="1:7" ht="15">
      <c r="A123" s="7" t="s">
        <v>114</v>
      </c>
      <c r="B123" s="13"/>
      <c r="C123" s="15">
        <f>SUBTOTAL(9,C117:C122)</f>
        <v>714.67</v>
      </c>
      <c r="D123" s="13"/>
      <c r="E123" s="15">
        <f>SUBTOTAL(9,E117:E122)</f>
        <v>46720</v>
      </c>
      <c r="F123" s="11">
        <f>IF((D123+E123)=0,0,100*((B123+C123)-(D123+E123))/(D123+E123))</f>
        <v>-98.4703125</v>
      </c>
      <c r="G123" s="23"/>
    </row>
    <row r="124" spans="1:7" ht="15">
      <c r="A124" s="8"/>
      <c r="B124" s="14"/>
      <c r="C124" s="14"/>
      <c r="D124" s="14"/>
      <c r="E124" s="14"/>
      <c r="F124" s="14"/>
      <c r="G124" s="23"/>
    </row>
    <row r="125" spans="1:7" ht="15">
      <c r="A125" s="7" t="s">
        <v>115</v>
      </c>
      <c r="B125" s="10"/>
      <c r="C125" s="12">
        <f>SUBTOTAL(9,C35:C123)</f>
        <v>501914.54</v>
      </c>
      <c r="D125" s="13"/>
      <c r="E125" s="12">
        <f>SUBTOTAL(9,E35:E123)</f>
        <v>743719.01</v>
      </c>
      <c r="F125" s="11">
        <f>IF((D125+E125)=0,0,100*((B125+C125)-(D125+E125))/(D125+E125))</f>
        <v>-32.51288009970325</v>
      </c>
      <c r="G125" s="23">
        <f>G75+G116+G122</f>
        <v>693822</v>
      </c>
    </row>
    <row r="126" spans="1:7" ht="15">
      <c r="A126" s="8"/>
      <c r="B126" s="8"/>
      <c r="C126" s="14"/>
      <c r="D126" s="14"/>
      <c r="E126" s="14"/>
      <c r="F126" s="14"/>
      <c r="G126" s="24"/>
    </row>
    <row r="127" spans="1:7" ht="15.75" thickBot="1">
      <c r="A127" s="7" t="s">
        <v>116</v>
      </c>
      <c r="B127" s="10"/>
      <c r="C127" s="16">
        <f>(C32-C125)</f>
        <v>169347.32</v>
      </c>
      <c r="D127" s="13"/>
      <c r="E127" s="16">
        <f>(E32-E125)</f>
        <v>-49229.01000000001</v>
      </c>
      <c r="F127" s="11">
        <f>IF((D127+E127)=0,0,100*((B127+C127)-(D127+E127))/(D127+E127))</f>
        <v>-443.99903634056415</v>
      </c>
      <c r="G127" s="17">
        <f>G24-G125</f>
        <v>-37068</v>
      </c>
    </row>
    <row r="128" ht="15.75" thickTop="1"/>
    <row r="131" spans="1:10" ht="15">
      <c r="A131" s="21" t="s">
        <v>120</v>
      </c>
      <c r="B131" s="18"/>
      <c r="C131" s="18"/>
      <c r="D131" s="18"/>
      <c r="E131" s="18"/>
      <c r="F131" s="18"/>
      <c r="G131" s="18"/>
      <c r="H131" s="19"/>
      <c r="I131" s="19"/>
      <c r="J131" s="19"/>
    </row>
    <row r="132" spans="1:10" ht="15">
      <c r="A132" s="18" t="s">
        <v>121</v>
      </c>
      <c r="B132" s="18"/>
      <c r="C132" s="18"/>
      <c r="D132" s="18"/>
      <c r="E132" s="18"/>
      <c r="F132" s="18"/>
      <c r="G132" s="18"/>
      <c r="H132" s="19"/>
      <c r="I132" s="19"/>
      <c r="J132" s="19"/>
    </row>
    <row r="133" spans="1:10" ht="15">
      <c r="A133" s="18" t="s">
        <v>122</v>
      </c>
      <c r="B133" s="18"/>
      <c r="C133" s="18"/>
      <c r="D133" s="18"/>
      <c r="E133" s="18"/>
      <c r="F133" s="18"/>
      <c r="G133" s="18"/>
      <c r="H133" s="20"/>
      <c r="I133" s="19"/>
      <c r="J133" s="19"/>
    </row>
    <row r="135" spans="1:7" ht="15">
      <c r="A135" s="25" t="s">
        <v>11</v>
      </c>
      <c r="B135" s="26">
        <v>13849.02</v>
      </c>
      <c r="C135" s="27"/>
      <c r="D135" s="26">
        <v>0</v>
      </c>
      <c r="E135" s="27"/>
      <c r="F135" s="26">
        <f>IF((D135+E135)=0,0,100*((B135+C135)-(D135+E135))/(D135+E135))</f>
        <v>0</v>
      </c>
      <c r="G135" s="28">
        <v>14216</v>
      </c>
    </row>
  </sheetData>
  <sheetProtection/>
  <printOptions gridLines="1" heading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SoftDev</dc:creator>
  <cp:keywords/>
  <dc:description/>
  <cp:lastModifiedBy>Robin</cp:lastModifiedBy>
  <cp:lastPrinted>2018-01-12T15:45:04Z</cp:lastPrinted>
  <dcterms:created xsi:type="dcterms:W3CDTF">2018-01-11T19:12:55Z</dcterms:created>
  <dcterms:modified xsi:type="dcterms:W3CDTF">2018-01-24T17:44:17Z</dcterms:modified>
  <cp:category/>
  <cp:version/>
  <cp:contentType/>
  <cp:contentStatus/>
</cp:coreProperties>
</file>